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&amp;L по месяцам" sheetId="1" state="visible" r:id="rId1"/>
    <sheet name="Выручка по направлениям" sheetId="2" state="visible" r:id="rId2"/>
    <sheet name="Маркетинг по каналам" sheetId="3" state="visible" r:id="rId3"/>
    <sheet name="Контекст бизнеса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;[Red]-#,##0"/>
    <numFmt numFmtId="165" formatCode="0.0%"/>
  </numFmts>
  <fonts count="11">
    <font>
      <name val="Calibri"/>
      <family val="2"/>
      <color theme="1"/>
      <sz val="11"/>
      <scheme val="minor"/>
    </font>
    <font>
      <name val="Calibri"/>
      <b val="1"/>
      <color rgb="001F4E79"/>
      <sz val="14"/>
    </font>
    <font>
      <name val="Calibri"/>
      <i val="1"/>
      <color rgb="00595959"/>
      <sz val="10"/>
    </font>
    <font>
      <name val="Calibri"/>
      <b val="1"/>
      <color rgb="00FFFFFF"/>
      <sz val="11"/>
    </font>
    <font>
      <name val="Calibri"/>
      <b val="1"/>
      <color rgb="001F4E79"/>
      <sz val="11"/>
    </font>
    <font>
      <b val="1"/>
    </font>
    <font>
      <name val="Calibri"/>
      <b val="1"/>
      <sz val="11"/>
    </font>
    <font>
      <name val="Calibri"/>
      <b val="1"/>
      <color rgb="00006100"/>
      <sz val="12"/>
    </font>
    <font>
      <b val="1"/>
      <i val="1"/>
    </font>
    <font>
      <name val="Calibri"/>
      <b val="1"/>
      <color rgb="001F4E79"/>
      <sz val="13"/>
    </font>
    <font>
      <i val="1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D9E1F2"/>
      </patternFill>
    </fill>
    <fill>
      <patternFill patternType="solid">
        <fgColor rgb="00FFF2CC"/>
      </patternFill>
    </fill>
    <fill>
      <patternFill patternType="solid">
        <fgColor rgb="00C6EFCE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2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center" vertical="center"/>
    </xf>
    <xf numFmtId="0" fontId="4" fillId="3" borderId="1" pivotButton="0" quotePrefix="0" xfId="0"/>
    <xf numFmtId="0" fontId="0" fillId="3" borderId="1" pivotButton="0" quotePrefix="0" xfId="0"/>
    <xf numFmtId="0" fontId="0" fillId="0" borderId="1" applyAlignment="1" pivotButton="0" quotePrefix="0" xfId="0">
      <alignment horizontal="left" vertical="center" indent="1"/>
    </xf>
    <xf numFmtId="3" fontId="0" fillId="0" borderId="1" applyAlignment="1" pivotButton="0" quotePrefix="0" xfId="0">
      <alignment horizontal="right" vertical="center"/>
    </xf>
    <xf numFmtId="3" fontId="5" fillId="0" borderId="1" applyAlignment="1" pivotButton="0" quotePrefix="0" xfId="0">
      <alignment horizontal="right" vertical="center"/>
    </xf>
    <xf numFmtId="0" fontId="0" fillId="0" borderId="1" pivotButton="0" quotePrefix="0" xfId="0"/>
    <xf numFmtId="0" fontId="6" fillId="4" borderId="1" pivotButton="0" quotePrefix="0" xfId="0"/>
    <xf numFmtId="3" fontId="6" fillId="4" borderId="1" applyAlignment="1" pivotButton="0" quotePrefix="0" xfId="0">
      <alignment horizontal="right" vertical="center"/>
    </xf>
    <xf numFmtId="0" fontId="6" fillId="4" borderId="1" applyAlignment="1" pivotButton="0" quotePrefix="0" xfId="0">
      <alignment horizontal="right" vertical="center"/>
    </xf>
    <xf numFmtId="0" fontId="7" fillId="5" borderId="1" pivotButton="0" quotePrefix="0" xfId="0"/>
    <xf numFmtId="164" fontId="7" fillId="5" borderId="1" applyAlignment="1" pivotButton="0" quotePrefix="0" xfId="0">
      <alignment horizontal="right" vertical="center"/>
    </xf>
    <xf numFmtId="0" fontId="8" fillId="5" borderId="1" pivotButton="0" quotePrefix="0" xfId="0"/>
    <xf numFmtId="165" fontId="8" fillId="5" borderId="1" applyAlignment="1" pivotButton="0" quotePrefix="0" xfId="0">
      <alignment horizontal="right" vertical="center"/>
    </xf>
    <xf numFmtId="0" fontId="9" fillId="0" borderId="0" pivotButton="0" quotePrefix="0" xfId="0"/>
    <xf numFmtId="0" fontId="5" fillId="0" borderId="1" applyAlignment="1" pivotButton="0" quotePrefix="0" xfId="0">
      <alignment horizontal="left" vertical="center" indent="1"/>
    </xf>
    <xf numFmtId="0" fontId="0" fillId="0" borderId="1" applyAlignment="1" pivotButton="0" quotePrefix="0" xfId="0">
      <alignment horizontal="right" vertical="center"/>
    </xf>
    <xf numFmtId="1" fontId="0" fillId="0" borderId="1" applyAlignment="1" pivotButton="0" quotePrefix="0" xfId="0">
      <alignment horizontal="right" vertical="center"/>
    </xf>
    <xf numFmtId="0" fontId="5" fillId="4" borderId="1" pivotButton="0" quotePrefix="0" xfId="0"/>
    <xf numFmtId="3" fontId="5" fillId="4" borderId="1" applyAlignment="1" pivotButton="0" quotePrefix="0" xfId="0">
      <alignment horizontal="right" vertical="center"/>
    </xf>
    <xf numFmtId="0" fontId="5" fillId="0" borderId="1" applyAlignment="1" pivotButton="0" quotePrefix="0" xfId="0">
      <alignment horizontal="right" vertical="center"/>
    </xf>
    <xf numFmtId="0" fontId="10" fillId="4" borderId="1" pivotButton="0" quotePrefix="0" xfId="0"/>
    <xf numFmtId="3" fontId="8" fillId="4" borderId="1" applyAlignment="1" pivotButton="0" quotePrefix="0" xfId="0">
      <alignment horizontal="right" vertical="center"/>
    </xf>
    <xf numFmtId="0" fontId="5" fillId="0" borderId="0" pivotButton="0" quotePrefix="0" xfId="0"/>
    <xf numFmtId="0" fontId="0" fillId="0" borderId="0" applyAlignment="1" pivotButton="0" quotePrefix="0" xfId="0">
      <alignment horizontal="left" vertical="top" wrapText="1" inden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56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50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</cols>
  <sheetData>
    <row r="1">
      <c r="A1" s="1" t="inlineStr">
        <is>
          <t>Стоматологическая клиника "Альбатрос Дентал"</t>
        </is>
      </c>
    </row>
    <row r="2">
      <c r="A2" s="2" t="inlineStr">
        <is>
          <t>Отчёт о прибылях и убытках (P&amp;L), январь–июнь 2026, ₽</t>
        </is>
      </c>
    </row>
    <row r="4">
      <c r="A4" s="3" t="inlineStr">
        <is>
          <t>Статья</t>
        </is>
      </c>
      <c r="B4" s="3" t="inlineStr">
        <is>
          <t>Январь</t>
        </is>
      </c>
      <c r="C4" s="3" t="inlineStr">
        <is>
          <t>Февраль</t>
        </is>
      </c>
      <c r="D4" s="3" t="inlineStr">
        <is>
          <t>Март</t>
        </is>
      </c>
      <c r="E4" s="3" t="inlineStr">
        <is>
          <t>Апрель</t>
        </is>
      </c>
      <c r="F4" s="3" t="inlineStr">
        <is>
          <t>Май</t>
        </is>
      </c>
      <c r="G4" s="3" t="inlineStr">
        <is>
          <t>Июнь</t>
        </is>
      </c>
      <c r="H4" s="3" t="inlineStr">
        <is>
          <t>Итого 6 мес</t>
        </is>
      </c>
      <c r="I4" s="3" t="inlineStr">
        <is>
          <t>% от выручки</t>
        </is>
      </c>
    </row>
    <row r="5">
      <c r="A5" s="4" t="inlineStr">
        <is>
          <t>ВЫРУЧКА</t>
        </is>
      </c>
      <c r="B5" s="5" t="n"/>
      <c r="C5" s="5" t="n"/>
      <c r="D5" s="5" t="n"/>
      <c r="E5" s="5" t="n"/>
      <c r="F5" s="5" t="n"/>
      <c r="G5" s="5" t="n"/>
      <c r="H5" s="5" t="n"/>
      <c r="I5" s="5" t="n"/>
    </row>
    <row r="6">
      <c r="A6" s="6" t="inlineStr">
        <is>
          <t>Терапия</t>
        </is>
      </c>
      <c r="B6" s="7" t="n">
        <v>2400000</v>
      </c>
      <c r="C6" s="7" t="n">
        <v>2490000</v>
      </c>
      <c r="D6" s="7" t="n">
        <v>2680000</v>
      </c>
      <c r="E6" s="7" t="n">
        <v>2110000</v>
      </c>
      <c r="F6" s="7" t="n">
        <v>2300000</v>
      </c>
      <c r="G6" s="7" t="n">
        <v>2580000</v>
      </c>
      <c r="H6" s="8">
        <f>SUM(B6:G6)</f>
        <v/>
      </c>
      <c r="I6" s="9" t="n"/>
    </row>
    <row r="7">
      <c r="A7" s="6" t="inlineStr">
        <is>
          <t>Хирургия / имплантация</t>
        </is>
      </c>
      <c r="B7" s="7" t="n">
        <v>2800000</v>
      </c>
      <c r="C7" s="7" t="n">
        <v>2900000</v>
      </c>
      <c r="D7" s="7" t="n">
        <v>3100000</v>
      </c>
      <c r="E7" s="7" t="n">
        <v>2470000</v>
      </c>
      <c r="F7" s="7" t="n">
        <v>2650000</v>
      </c>
      <c r="G7" s="7" t="n">
        <v>2940000</v>
      </c>
      <c r="H7" s="8">
        <f>SUM(B7:G7)</f>
        <v/>
      </c>
      <c r="I7" s="9" t="n"/>
    </row>
    <row r="8">
      <c r="A8" s="6" t="inlineStr">
        <is>
          <t>Ортодонтия</t>
        </is>
      </c>
      <c r="B8" s="7" t="n">
        <v>1100000</v>
      </c>
      <c r="C8" s="7" t="n">
        <v>1140000</v>
      </c>
      <c r="D8" s="7" t="n">
        <v>1240000</v>
      </c>
      <c r="E8" s="7" t="n">
        <v>980000</v>
      </c>
      <c r="F8" s="7" t="n">
        <v>1050000</v>
      </c>
      <c r="G8" s="7" t="n">
        <v>1180000</v>
      </c>
      <c r="H8" s="8">
        <f>SUM(B8:G8)</f>
        <v/>
      </c>
      <c r="I8" s="9" t="n"/>
    </row>
    <row r="9">
      <c r="A9" s="6" t="inlineStr">
        <is>
          <t>Эстетика</t>
        </is>
      </c>
      <c r="B9" s="7" t="n">
        <v>900000</v>
      </c>
      <c r="C9" s="7" t="n">
        <v>930000</v>
      </c>
      <c r="D9" s="7" t="n">
        <v>1010000</v>
      </c>
      <c r="E9" s="7" t="n">
        <v>790000</v>
      </c>
      <c r="F9" s="7" t="n">
        <v>870000</v>
      </c>
      <c r="G9" s="7" t="n">
        <v>990000</v>
      </c>
      <c r="H9" s="8">
        <f>SUM(B9:G9)</f>
        <v/>
      </c>
      <c r="I9" s="9" t="n"/>
    </row>
    <row r="10">
      <c r="A10" s="6" t="inlineStr">
        <is>
          <t>Детская стоматология</t>
        </is>
      </c>
      <c r="B10" s="7" t="n">
        <v>200000</v>
      </c>
      <c r="C10" s="7" t="n">
        <v>210000</v>
      </c>
      <c r="D10" s="7" t="n">
        <v>220000</v>
      </c>
      <c r="E10" s="7" t="n">
        <v>200000</v>
      </c>
      <c r="F10" s="7" t="n">
        <v>230000</v>
      </c>
      <c r="G10" s="7" t="n">
        <v>290000</v>
      </c>
      <c r="H10" s="8">
        <f>SUM(B10:G10)</f>
        <v/>
      </c>
      <c r="I10" s="9" t="n"/>
    </row>
    <row r="11">
      <c r="A11" s="10" t="inlineStr">
        <is>
          <t>ИТОГО ВЫРУЧКА</t>
        </is>
      </c>
      <c r="B11" s="11">
        <f>SUM(B6:B10)</f>
        <v/>
      </c>
      <c r="C11" s="11">
        <f>SUM(C6:C10)</f>
        <v/>
      </c>
      <c r="D11" s="11">
        <f>SUM(D6:D10)</f>
        <v/>
      </c>
      <c r="E11" s="11">
        <f>SUM(E6:E10)</f>
        <v/>
      </c>
      <c r="F11" s="11">
        <f>SUM(F6:F10)</f>
        <v/>
      </c>
      <c r="G11" s="11">
        <f>SUM(G6:G10)</f>
        <v/>
      </c>
      <c r="H11" s="11">
        <f>SUM(H6:H10)</f>
        <v/>
      </c>
      <c r="I11" s="12" t="inlineStr">
        <is>
          <t>100,0%</t>
        </is>
      </c>
    </row>
    <row r="13">
      <c r="A13" s="4" t="inlineStr">
        <is>
          <t>СЕБЕСТОИМОСТЬ</t>
        </is>
      </c>
      <c r="B13" s="5" t="n"/>
      <c r="C13" s="5" t="n"/>
      <c r="D13" s="5" t="n"/>
      <c r="E13" s="5" t="n"/>
      <c r="F13" s="5" t="n"/>
      <c r="G13" s="5" t="n"/>
      <c r="H13" s="5" t="n"/>
      <c r="I13" s="5" t="n"/>
    </row>
    <row r="14">
      <c r="A14" s="6" t="inlineStr">
        <is>
          <t>Стоматологические материалы и расходники</t>
        </is>
      </c>
      <c r="B14" s="7" t="n">
        <v>1110000</v>
      </c>
      <c r="C14" s="7" t="n">
        <v>1150000</v>
      </c>
      <c r="D14" s="7" t="n">
        <v>1240000</v>
      </c>
      <c r="E14" s="7" t="n">
        <v>980000</v>
      </c>
      <c r="F14" s="7" t="n">
        <v>1065000</v>
      </c>
      <c r="G14" s="7" t="n">
        <v>1200000</v>
      </c>
      <c r="H14" s="8">
        <f>SUM(B14:G14)</f>
        <v/>
      </c>
      <c r="I14" s="9" t="n"/>
    </row>
    <row r="15">
      <c r="A15" s="6" t="inlineStr">
        <is>
          <t>Лабораторные работы (коронки, виниры, протезы)</t>
        </is>
      </c>
      <c r="B15" s="7" t="n">
        <v>480000</v>
      </c>
      <c r="C15" s="7" t="n">
        <v>500000</v>
      </c>
      <c r="D15" s="7" t="n">
        <v>540000</v>
      </c>
      <c r="E15" s="7" t="n">
        <v>425000</v>
      </c>
      <c r="F15" s="7" t="n">
        <v>460000</v>
      </c>
      <c r="G15" s="7" t="n">
        <v>520000</v>
      </c>
      <c r="H15" s="8">
        <f>SUM(B15:G15)</f>
        <v/>
      </c>
      <c r="I15" s="9" t="n"/>
    </row>
    <row r="16">
      <c r="A16" s="10" t="inlineStr">
        <is>
          <t>ИТОГО СЕБЕСТОИМОСТЬ</t>
        </is>
      </c>
      <c r="B16" s="11">
        <f>SUM(B14:B15)</f>
        <v/>
      </c>
      <c r="C16" s="11">
        <f>SUM(C14:C15)</f>
        <v/>
      </c>
      <c r="D16" s="11">
        <f>SUM(D14:D15)</f>
        <v/>
      </c>
      <c r="E16" s="11">
        <f>SUM(E14:E15)</f>
        <v/>
      </c>
      <c r="F16" s="11">
        <f>SUM(F14:F15)</f>
        <v/>
      </c>
      <c r="G16" s="11">
        <f>SUM(G14:G15)</f>
        <v/>
      </c>
      <c r="H16" s="11">
        <f>SUM(H14:H15)</f>
        <v/>
      </c>
    </row>
    <row r="17">
      <c r="A17" s="10" t="inlineStr">
        <is>
          <t>ВАЛОВАЯ ПРИБЫЛЬ</t>
        </is>
      </c>
      <c r="B17" s="11">
        <f>B11-B16</f>
        <v/>
      </c>
      <c r="C17" s="11">
        <f>C11-C16</f>
        <v/>
      </c>
      <c r="D17" s="11">
        <f>D11-D16</f>
        <v/>
      </c>
      <c r="E17" s="11">
        <f>E11-E16</f>
        <v/>
      </c>
      <c r="F17" s="11">
        <f>F11-F16</f>
        <v/>
      </c>
      <c r="G17" s="11">
        <f>G11-G16</f>
        <v/>
      </c>
      <c r="H17" s="11">
        <f>H11-H16</f>
        <v/>
      </c>
    </row>
    <row r="19">
      <c r="A19" s="4" t="inlineStr">
        <is>
          <t>ФОНД ОПЛАТЫ ТРУДА</t>
        </is>
      </c>
      <c r="B19" s="5" t="n"/>
      <c r="C19" s="5" t="n"/>
      <c r="D19" s="5" t="n"/>
      <c r="E19" s="5" t="n"/>
      <c r="F19" s="5" t="n"/>
      <c r="G19" s="5" t="n"/>
      <c r="H19" s="5" t="n"/>
      <c r="I19" s="5" t="n"/>
    </row>
    <row r="20">
      <c r="A20" s="6" t="inlineStr">
        <is>
          <t>Врачи, фиксированная часть (главврач, дежурные)</t>
        </is>
      </c>
      <c r="B20" s="7" t="n">
        <v>320000</v>
      </c>
      <c r="C20" s="7" t="n">
        <v>320000</v>
      </c>
      <c r="D20" s="7" t="n">
        <v>320000</v>
      </c>
      <c r="E20" s="7" t="n">
        <v>320000</v>
      </c>
      <c r="F20" s="7" t="n">
        <v>340000</v>
      </c>
      <c r="G20" s="7" t="n">
        <v>340000</v>
      </c>
      <c r="H20" s="8">
        <f>SUM(B20:G20)</f>
        <v/>
      </c>
      <c r="I20" s="9" t="n"/>
    </row>
    <row r="21">
      <c r="A21" s="6" t="inlineStr">
        <is>
          <t>Врачи, % с выручки направлений (25%)</t>
        </is>
      </c>
      <c r="B21" s="7" t="n">
        <v>1850000</v>
      </c>
      <c r="C21" s="7" t="n">
        <v>1918000</v>
      </c>
      <c r="D21" s="7" t="n">
        <v>2063000</v>
      </c>
      <c r="E21" s="7" t="n">
        <v>1638000</v>
      </c>
      <c r="F21" s="7" t="n">
        <v>1775000</v>
      </c>
      <c r="G21" s="7" t="n">
        <v>1995000</v>
      </c>
      <c r="H21" s="8">
        <f>SUM(B21:G21)</f>
        <v/>
      </c>
      <c r="I21" s="9" t="n"/>
    </row>
    <row r="22">
      <c r="A22" s="6" t="inlineStr">
        <is>
          <t>Зубные техники (свои + аутсорс)</t>
        </is>
      </c>
      <c r="B22" s="7" t="n">
        <v>180000</v>
      </c>
      <c r="C22" s="7" t="n">
        <v>185000</v>
      </c>
      <c r="D22" s="7" t="n">
        <v>200000</v>
      </c>
      <c r="E22" s="7" t="n">
        <v>165000</v>
      </c>
      <c r="F22" s="7" t="n">
        <v>178000</v>
      </c>
      <c r="G22" s="7" t="n">
        <v>195000</v>
      </c>
      <c r="H22" s="8">
        <f>SUM(B22:G22)</f>
        <v/>
      </c>
      <c r="I22" s="9" t="n"/>
    </row>
    <row r="23">
      <c r="A23" s="6" t="inlineStr">
        <is>
          <t>Ассистенты врачей (5 человек)</t>
        </is>
      </c>
      <c r="B23" s="7" t="n">
        <v>320000</v>
      </c>
      <c r="C23" s="7" t="n">
        <v>320000</v>
      </c>
      <c r="D23" s="7" t="n">
        <v>335000</v>
      </c>
      <c r="E23" s="7" t="n">
        <v>320000</v>
      </c>
      <c r="F23" s="7" t="n">
        <v>335000</v>
      </c>
      <c r="G23" s="7" t="n">
        <v>335000</v>
      </c>
      <c r="H23" s="8">
        <f>SUM(B23:G23)</f>
        <v/>
      </c>
      <c r="I23" s="9" t="n"/>
    </row>
    <row r="24">
      <c r="A24" s="6" t="inlineStr">
        <is>
          <t>Администраторы ресепшен (3 человека)</t>
        </is>
      </c>
      <c r="B24" s="7" t="n">
        <v>225000</v>
      </c>
      <c r="C24" s="7" t="n">
        <v>225000</v>
      </c>
      <c r="D24" s="7" t="n">
        <v>240000</v>
      </c>
      <c r="E24" s="7" t="n">
        <v>240000</v>
      </c>
      <c r="F24" s="7" t="n">
        <v>240000</v>
      </c>
      <c r="G24" s="7" t="n">
        <v>240000</v>
      </c>
      <c r="H24" s="8">
        <f>SUM(B24:G24)</f>
        <v/>
      </c>
      <c r="I24" s="9" t="n"/>
    </row>
    <row r="25">
      <c r="A25" s="6" t="inlineStr">
        <is>
          <t>Старший администратор</t>
        </is>
      </c>
      <c r="B25" s="7" t="n">
        <v>110000</v>
      </c>
      <c r="C25" s="7" t="n">
        <v>110000</v>
      </c>
      <c r="D25" s="7" t="n">
        <v>110000</v>
      </c>
      <c r="E25" s="7" t="n">
        <v>110000</v>
      </c>
      <c r="F25" s="7" t="n">
        <v>115000</v>
      </c>
      <c r="G25" s="7" t="n">
        <v>115000</v>
      </c>
      <c r="H25" s="8">
        <f>SUM(B25:G25)</f>
        <v/>
      </c>
      <c r="I25" s="9" t="n"/>
    </row>
    <row r="26">
      <c r="A26" s="6" t="inlineStr">
        <is>
          <t>Маркетолог (in-house)</t>
        </is>
      </c>
      <c r="B26" s="7" t="n">
        <v>120000</v>
      </c>
      <c r="C26" s="7" t="n">
        <v>120000</v>
      </c>
      <c r="D26" s="7" t="n">
        <v>120000</v>
      </c>
      <c r="E26" s="7" t="n">
        <v>130000</v>
      </c>
      <c r="F26" s="7" t="n">
        <v>130000</v>
      </c>
      <c r="G26" s="7" t="n">
        <v>130000</v>
      </c>
      <c r="H26" s="8">
        <f>SUM(B26:G26)</f>
        <v/>
      </c>
      <c r="I26" s="9" t="n"/>
    </row>
    <row r="27">
      <c r="A27" s="6" t="inlineStr">
        <is>
          <t>Уборка, мед. сёстры стерилизации</t>
        </is>
      </c>
      <c r="B27" s="7" t="n">
        <v>95000</v>
      </c>
      <c r="C27" s="7" t="n">
        <v>95000</v>
      </c>
      <c r="D27" s="7" t="n">
        <v>100000</v>
      </c>
      <c r="E27" s="7" t="n">
        <v>100000</v>
      </c>
      <c r="F27" s="7" t="n">
        <v>100000</v>
      </c>
      <c r="G27" s="7" t="n">
        <v>105000</v>
      </c>
      <c r="H27" s="8">
        <f>SUM(B27:G27)</f>
        <v/>
      </c>
      <c r="I27" s="9" t="n"/>
    </row>
    <row r="28">
      <c r="A28" s="10" t="inlineStr">
        <is>
          <t>ИТОГО ФОТ</t>
        </is>
      </c>
      <c r="B28" s="11">
        <f>SUM(B20:B27)</f>
        <v/>
      </c>
      <c r="C28" s="11">
        <f>SUM(C20:C27)</f>
        <v/>
      </c>
      <c r="D28" s="11">
        <f>SUM(D20:D27)</f>
        <v/>
      </c>
      <c r="E28" s="11">
        <f>SUM(E20:E27)</f>
        <v/>
      </c>
      <c r="F28" s="11">
        <f>SUM(F20:F27)</f>
        <v/>
      </c>
      <c r="G28" s="11">
        <f>SUM(G20:G27)</f>
        <v/>
      </c>
      <c r="H28" s="11">
        <f>SUM(H20:H27)</f>
        <v/>
      </c>
    </row>
    <row r="30">
      <c r="A30" s="4" t="inlineStr">
        <is>
          <t>ПОСТОЯННЫЕ РАСХОДЫ</t>
        </is>
      </c>
      <c r="B30" s="5" t="n"/>
      <c r="C30" s="5" t="n"/>
      <c r="D30" s="5" t="n"/>
      <c r="E30" s="5" t="n"/>
      <c r="F30" s="5" t="n"/>
      <c r="G30" s="5" t="n"/>
      <c r="H30" s="5" t="n"/>
      <c r="I30" s="5" t="n"/>
    </row>
    <row r="31">
      <c r="A31" s="6" t="inlineStr">
        <is>
          <t>Аренда помещения (320 м², Тверская)</t>
        </is>
      </c>
      <c r="B31" s="7" t="n">
        <v>580000</v>
      </c>
      <c r="C31" s="7" t="n">
        <v>580000</v>
      </c>
      <c r="D31" s="7" t="n">
        <v>580000</v>
      </c>
      <c r="E31" s="7" t="n">
        <v>580000</v>
      </c>
      <c r="F31" s="7" t="n">
        <v>595000</v>
      </c>
      <c r="G31" s="7" t="n">
        <v>595000</v>
      </c>
      <c r="H31" s="8">
        <f>SUM(B31:G31)</f>
        <v/>
      </c>
      <c r="I31" s="9" t="n"/>
    </row>
    <row r="32">
      <c r="A32" s="6" t="inlineStr">
        <is>
          <t>Коммунальные платежи и связь</t>
        </is>
      </c>
      <c r="B32" s="7" t="n">
        <v>42000</v>
      </c>
      <c r="C32" s="7" t="n">
        <v>45000</v>
      </c>
      <c r="D32" s="7" t="n">
        <v>38000</v>
      </c>
      <c r="E32" s="7" t="n">
        <v>36000</v>
      </c>
      <c r="F32" s="7" t="n">
        <v>34000</v>
      </c>
      <c r="G32" s="7" t="n">
        <v>32000</v>
      </c>
      <c r="H32" s="8">
        <f>SUM(B32:G32)</f>
        <v/>
      </c>
      <c r="I32" s="9" t="n"/>
    </row>
    <row r="33">
      <c r="A33" s="6" t="inlineStr">
        <is>
          <t>Амортизация мед. оборудования</t>
        </is>
      </c>
      <c r="B33" s="7" t="n">
        <v>120000</v>
      </c>
      <c r="C33" s="7" t="n">
        <v>120000</v>
      </c>
      <c r="D33" s="7" t="n">
        <v>120000</v>
      </c>
      <c r="E33" s="7" t="n">
        <v>120000</v>
      </c>
      <c r="F33" s="7" t="n">
        <v>120000</v>
      </c>
      <c r="G33" s="7" t="n">
        <v>120000</v>
      </c>
      <c r="H33" s="8">
        <f>SUM(B33:G33)</f>
        <v/>
      </c>
      <c r="I33" s="9" t="n"/>
    </row>
    <row r="34">
      <c r="A34" s="6" t="inlineStr">
        <is>
          <t>Лизинг (томограф, лазер)</t>
        </is>
      </c>
      <c r="B34" s="7" t="n">
        <v>85000</v>
      </c>
      <c r="C34" s="7" t="n">
        <v>85000</v>
      </c>
      <c r="D34" s="7" t="n">
        <v>85000</v>
      </c>
      <c r="E34" s="7" t="n">
        <v>85000</v>
      </c>
      <c r="F34" s="7" t="n">
        <v>85000</v>
      </c>
      <c r="G34" s="7" t="n">
        <v>85000</v>
      </c>
      <c r="H34" s="8">
        <f>SUM(B34:G34)</f>
        <v/>
      </c>
      <c r="I34" s="9" t="n"/>
    </row>
    <row r="35">
      <c r="A35" s="6" t="inlineStr">
        <is>
          <t>IT, CRM, IP-телефония</t>
        </is>
      </c>
      <c r="B35" s="7" t="n">
        <v>38000</v>
      </c>
      <c r="C35" s="7" t="n">
        <v>38000</v>
      </c>
      <c r="D35" s="7" t="n">
        <v>38000</v>
      </c>
      <c r="E35" s="7" t="n">
        <v>38000</v>
      </c>
      <c r="F35" s="7" t="n">
        <v>42000</v>
      </c>
      <c r="G35" s="7" t="n">
        <v>42000</v>
      </c>
      <c r="H35" s="8">
        <f>SUM(B35:G35)</f>
        <v/>
      </c>
      <c r="I35" s="9" t="n"/>
    </row>
    <row r="36">
      <c r="A36" s="6" t="inlineStr">
        <is>
          <t>Бухгалтерия и юр. сопровождение</t>
        </is>
      </c>
      <c r="B36" s="7" t="n">
        <v>55000</v>
      </c>
      <c r="C36" s="7" t="n">
        <v>55000</v>
      </c>
      <c r="D36" s="7" t="n">
        <v>55000</v>
      </c>
      <c r="E36" s="7" t="n">
        <v>55000</v>
      </c>
      <c r="F36" s="7" t="n">
        <v>55000</v>
      </c>
      <c r="G36" s="7" t="n">
        <v>55000</v>
      </c>
      <c r="H36" s="8">
        <f>SUM(B36:G36)</f>
        <v/>
      </c>
      <c r="I36" s="9" t="n"/>
    </row>
    <row r="37">
      <c r="A37" s="6" t="inlineStr">
        <is>
          <t>Хоз. расходы, расходные офиса</t>
        </is>
      </c>
      <c r="B37" s="7" t="n">
        <v>40000</v>
      </c>
      <c r="C37" s="7" t="n">
        <v>42000</v>
      </c>
      <c r="D37" s="7" t="n">
        <v>48000</v>
      </c>
      <c r="E37" s="7" t="n">
        <v>38000</v>
      </c>
      <c r="F37" s="7" t="n">
        <v>41000</v>
      </c>
      <c r="G37" s="7" t="n">
        <v>45000</v>
      </c>
      <c r="H37" s="8">
        <f>SUM(B37:G37)</f>
        <v/>
      </c>
      <c r="I37" s="9" t="n"/>
    </row>
    <row r="38">
      <c r="A38" s="6" t="inlineStr">
        <is>
          <t>Лицензии, медосмотры персонала</t>
        </is>
      </c>
      <c r="B38" s="7" t="n">
        <v>25000</v>
      </c>
      <c r="C38" s="7" t="n">
        <v>25000</v>
      </c>
      <c r="D38" s="7" t="n">
        <v>25000</v>
      </c>
      <c r="E38" s="7" t="n">
        <v>25000</v>
      </c>
      <c r="F38" s="7" t="n">
        <v>25000</v>
      </c>
      <c r="G38" s="7" t="n">
        <v>25000</v>
      </c>
      <c r="H38" s="8">
        <f>SUM(B38:G38)</f>
        <v/>
      </c>
      <c r="I38" s="9" t="n"/>
    </row>
    <row r="39">
      <c r="A39" s="10" t="inlineStr">
        <is>
          <t>ИТОГО ПОСТОЯННЫЕ</t>
        </is>
      </c>
      <c r="B39" s="11">
        <f>SUM(B31:B38)</f>
        <v/>
      </c>
      <c r="C39" s="11">
        <f>SUM(C31:C38)</f>
        <v/>
      </c>
      <c r="D39" s="11">
        <f>SUM(D31:D38)</f>
        <v/>
      </c>
      <c r="E39" s="11">
        <f>SUM(E31:E38)</f>
        <v/>
      </c>
      <c r="F39" s="11">
        <f>SUM(F31:F38)</f>
        <v/>
      </c>
      <c r="G39" s="11">
        <f>SUM(G31:G38)</f>
        <v/>
      </c>
      <c r="H39" s="11">
        <f>SUM(H31:H38)</f>
        <v/>
      </c>
    </row>
    <row r="41">
      <c r="A41" s="4" t="inlineStr">
        <is>
          <t>МАРКЕТИНГ</t>
        </is>
      </c>
      <c r="B41" s="5" t="n"/>
      <c r="C41" s="5" t="n"/>
      <c r="D41" s="5" t="n"/>
      <c r="E41" s="5" t="n"/>
      <c r="F41" s="5" t="n"/>
      <c r="G41" s="5" t="n"/>
      <c r="H41" s="5" t="n"/>
      <c r="I41" s="5" t="n"/>
    </row>
    <row r="42">
      <c r="A42" s="6" t="inlineStr">
        <is>
          <t>Контекстная реклама (Яндекс.Директ)</t>
        </is>
      </c>
      <c r="B42" s="7" t="n">
        <v>220000</v>
      </c>
      <c r="C42" s="7" t="n">
        <v>240000</v>
      </c>
      <c r="D42" s="7" t="n">
        <v>280000</v>
      </c>
      <c r="E42" s="7" t="n">
        <v>380000</v>
      </c>
      <c r="F42" s="7" t="n">
        <v>320000</v>
      </c>
      <c r="G42" s="7" t="n">
        <v>290000</v>
      </c>
      <c r="H42" s="8">
        <f>SUM(B42:G42)</f>
        <v/>
      </c>
      <c r="I42" s="9" t="n"/>
    </row>
    <row r="43">
      <c r="A43" s="6" t="inlineStr">
        <is>
          <t>SEO-продвижение (аутсорс)</t>
        </is>
      </c>
      <c r="B43" s="7" t="n">
        <v>60000</v>
      </c>
      <c r="C43" s="7" t="n">
        <v>60000</v>
      </c>
      <c r="D43" s="7" t="n">
        <v>60000</v>
      </c>
      <c r="E43" s="7" t="n">
        <v>60000</v>
      </c>
      <c r="F43" s="7" t="n">
        <v>60000</v>
      </c>
      <c r="G43" s="7" t="n">
        <v>60000</v>
      </c>
      <c r="H43" s="8">
        <f>SUM(B43:G43)</f>
        <v/>
      </c>
      <c r="I43" s="9" t="n"/>
    </row>
    <row r="44">
      <c r="A44" s="6" t="inlineStr">
        <is>
          <t>Агрегаторы (СберЗдоровье, ПроДокторов)</t>
        </is>
      </c>
      <c r="B44" s="7" t="n">
        <v>85000</v>
      </c>
      <c r="C44" s="7" t="n">
        <v>90000</v>
      </c>
      <c r="D44" s="7" t="n">
        <v>95000</v>
      </c>
      <c r="E44" s="7" t="n">
        <v>88000</v>
      </c>
      <c r="F44" s="7" t="n">
        <v>90000</v>
      </c>
      <c r="G44" s="7" t="n">
        <v>98000</v>
      </c>
      <c r="H44" s="8">
        <f>SUM(B44:G44)</f>
        <v/>
      </c>
      <c r="I44" s="9" t="n"/>
    </row>
    <row r="45">
      <c r="A45" s="6" t="inlineStr">
        <is>
          <t>SMM и реклама в соцсетях</t>
        </is>
      </c>
      <c r="B45" s="7" t="n">
        <v>40000</v>
      </c>
      <c r="C45" s="7" t="n">
        <v>45000</v>
      </c>
      <c r="D45" s="7" t="n">
        <v>50000</v>
      </c>
      <c r="E45" s="7" t="n">
        <v>55000</v>
      </c>
      <c r="F45" s="7" t="n">
        <v>50000</v>
      </c>
      <c r="G45" s="7" t="n">
        <v>52000</v>
      </c>
      <c r="H45" s="8">
        <f>SUM(B45:G45)</f>
        <v/>
      </c>
      <c r="I45" s="9" t="n"/>
    </row>
    <row r="46">
      <c r="A46" s="6" t="inlineStr">
        <is>
          <t>Полиграфия, наружная реклама</t>
        </is>
      </c>
      <c r="B46" s="7" t="n">
        <v>25000</v>
      </c>
      <c r="C46" s="7" t="n">
        <v>30000</v>
      </c>
      <c r="D46" s="7" t="n">
        <v>35000</v>
      </c>
      <c r="E46" s="7" t="n">
        <v>20000</v>
      </c>
      <c r="F46" s="7" t="n">
        <v>25000</v>
      </c>
      <c r="G46" s="7" t="n">
        <v>30000</v>
      </c>
      <c r="H46" s="8">
        <f>SUM(B46:G46)</f>
        <v/>
      </c>
      <c r="I46" s="9" t="n"/>
    </row>
    <row r="47">
      <c r="A47" s="10" t="inlineStr">
        <is>
          <t>ИТОГО МАРКЕТИНГ</t>
        </is>
      </c>
      <c r="B47" s="11">
        <f>SUM(B42:B46)</f>
        <v/>
      </c>
      <c r="C47" s="11">
        <f>SUM(C42:C46)</f>
        <v/>
      </c>
      <c r="D47" s="11">
        <f>SUM(D42:D46)</f>
        <v/>
      </c>
      <c r="E47" s="11">
        <f>SUM(E42:E46)</f>
        <v/>
      </c>
      <c r="F47" s="11">
        <f>SUM(F42:F46)</f>
        <v/>
      </c>
      <c r="G47" s="11">
        <f>SUM(G42:G46)</f>
        <v/>
      </c>
      <c r="H47" s="11">
        <f>SUM(H42:H46)</f>
        <v/>
      </c>
    </row>
    <row r="49">
      <c r="A49" s="4" t="inlineStr">
        <is>
          <t>ПРОЧИЕ ОПЕРАЦИОННЫЕ</t>
        </is>
      </c>
      <c r="B49" s="5" t="n"/>
      <c r="C49" s="5" t="n"/>
      <c r="D49" s="5" t="n"/>
      <c r="E49" s="5" t="n"/>
      <c r="F49" s="5" t="n"/>
      <c r="G49" s="5" t="n"/>
      <c r="H49" s="5" t="n"/>
      <c r="I49" s="5" t="n"/>
    </row>
    <row r="50">
      <c r="A50" s="6" t="inlineStr">
        <is>
          <t>Обучение врачей (курсы, конференции)</t>
        </is>
      </c>
      <c r="B50" s="7" t="n">
        <v>60000</v>
      </c>
      <c r="C50" s="7" t="n">
        <v>30000</v>
      </c>
      <c r="D50" s="7" t="n">
        <v>120000</v>
      </c>
      <c r="E50" s="7" t="n">
        <v>40000</v>
      </c>
      <c r="F50" s="7" t="n">
        <v>50000</v>
      </c>
      <c r="G50" s="7" t="n">
        <v>80000</v>
      </c>
      <c r="H50" s="8">
        <f>SUM(B50:G50)</f>
        <v/>
      </c>
      <c r="I50" s="9" t="n"/>
    </row>
    <row r="51">
      <c r="A51" s="6" t="inlineStr">
        <is>
          <t>Банковское обслуживание, эквайринг</t>
        </is>
      </c>
      <c r="B51" s="7" t="n">
        <v>110000</v>
      </c>
      <c r="C51" s="7" t="n">
        <v>115000</v>
      </c>
      <c r="D51" s="7" t="n">
        <v>124000</v>
      </c>
      <c r="E51" s="7" t="n">
        <v>98000</v>
      </c>
      <c r="F51" s="7" t="n">
        <v>107000</v>
      </c>
      <c r="G51" s="7" t="n">
        <v>120000</v>
      </c>
      <c r="H51" s="8">
        <f>SUM(B51:G51)</f>
        <v/>
      </c>
      <c r="I51" s="9" t="n"/>
    </row>
    <row r="52">
      <c r="A52" s="6" t="inlineStr">
        <is>
          <t>Прочие операционные</t>
        </is>
      </c>
      <c r="B52" s="7" t="n">
        <v>35000</v>
      </c>
      <c r="C52" s="7" t="n">
        <v>32000</v>
      </c>
      <c r="D52" s="7" t="n">
        <v>41000</v>
      </c>
      <c r="E52" s="7" t="n">
        <v>28000</v>
      </c>
      <c r="F52" s="7" t="n">
        <v>33000</v>
      </c>
      <c r="G52" s="7" t="n">
        <v>38000</v>
      </c>
      <c r="H52" s="8">
        <f>SUM(B52:G52)</f>
        <v/>
      </c>
      <c r="I52" s="9" t="n"/>
    </row>
    <row r="53">
      <c r="A53" s="10" t="inlineStr">
        <is>
          <t>ИТОГО ПРОЧИЕ</t>
        </is>
      </c>
      <c r="B53" s="11">
        <f>SUM(B50:B52)</f>
        <v/>
      </c>
      <c r="C53" s="11">
        <f>SUM(C50:C52)</f>
        <v/>
      </c>
      <c r="D53" s="11">
        <f>SUM(D50:D52)</f>
        <v/>
      </c>
      <c r="E53" s="11">
        <f>SUM(E50:E52)</f>
        <v/>
      </c>
      <c r="F53" s="11">
        <f>SUM(F50:F52)</f>
        <v/>
      </c>
      <c r="G53" s="11">
        <f>SUM(G50:G52)</f>
        <v/>
      </c>
      <c r="H53" s="11">
        <f>SUM(H50:H52)</f>
        <v/>
      </c>
    </row>
    <row r="55">
      <c r="A55" s="13" t="inlineStr">
        <is>
          <t>EBITDA (операционная прибыль)</t>
        </is>
      </c>
      <c r="B55" s="14">
        <f>B17-B28-B39-B47-B53</f>
        <v/>
      </c>
      <c r="C55" s="14">
        <f>C17-C28-C39-C47-C53</f>
        <v/>
      </c>
      <c r="D55" s="14">
        <f>D17-D28-D39-D47-D53</f>
        <v/>
      </c>
      <c r="E55" s="14">
        <f>E17-E28-E39-E47-E53</f>
        <v/>
      </c>
      <c r="F55" s="14">
        <f>F17-F28-F39-F47-F53</f>
        <v/>
      </c>
      <c r="G55" s="14">
        <f>G17-G28-G39-G47-G53</f>
        <v/>
      </c>
      <c r="H55" s="14">
        <f>H17-H28-H39-H47-H53</f>
        <v/>
      </c>
    </row>
    <row r="56">
      <c r="A56" s="15" t="inlineStr">
        <is>
          <t>Маржа EBITDA, %</t>
        </is>
      </c>
      <c r="B56" s="16">
        <f>B55/B11</f>
        <v/>
      </c>
      <c r="C56" s="16">
        <f>C55/C11</f>
        <v/>
      </c>
      <c r="D56" s="16">
        <f>D55/D11</f>
        <v/>
      </c>
      <c r="E56" s="16">
        <f>E55/E11</f>
        <v/>
      </c>
      <c r="F56" s="16">
        <f>F55/F11</f>
        <v/>
      </c>
      <c r="G56" s="16">
        <f>G55/G11</f>
        <v/>
      </c>
      <c r="H56" s="16">
        <f>H55/H11</f>
        <v/>
      </c>
    </row>
  </sheetData>
  <mergeCells count="2">
    <mergeCell ref="A1:I1"/>
    <mergeCell ref="A2:I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N22"/>
  <sheetViews>
    <sheetView workbookViewId="0">
      <selection activeCell="A1" sqref="A1"/>
    </sheetView>
  </sheetViews>
  <sheetFormatPr baseColWidth="8" defaultRowHeight="15"/>
  <cols>
    <col width="45" customWidth="1" min="1" max="1"/>
    <col width="22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</cols>
  <sheetData>
    <row r="1">
      <c r="A1" s="17" t="inlineStr">
        <is>
          <t>Детализация выручки по направлениям — количество услуг и средний чек</t>
        </is>
      </c>
    </row>
    <row r="3">
      <c r="A3" s="3" t="inlineStr">
        <is>
          <t>Направление</t>
        </is>
      </c>
      <c r="B3" s="3" t="inlineStr">
        <is>
          <t>Показатель</t>
        </is>
      </c>
      <c r="C3" s="3" t="inlineStr">
        <is>
          <t>Январь</t>
        </is>
      </c>
      <c r="D3" s="3" t="inlineStr">
        <is>
          <t>Февраль</t>
        </is>
      </c>
      <c r="E3" s="3" t="inlineStr">
        <is>
          <t>Март</t>
        </is>
      </c>
      <c r="F3" s="3" t="inlineStr">
        <is>
          <t>Апрель</t>
        </is>
      </c>
      <c r="G3" s="3" t="inlineStr">
        <is>
          <t>Май</t>
        </is>
      </c>
      <c r="H3" s="3" t="inlineStr">
        <is>
          <t>Июнь</t>
        </is>
      </c>
      <c r="I3" s="3" t="inlineStr">
        <is>
          <t>Среднее за 6 мес</t>
        </is>
      </c>
    </row>
    <row r="4">
      <c r="A4" s="18" t="inlineStr">
        <is>
          <t>Терапия (лечение кариеса, чистки, пломбы)</t>
        </is>
      </c>
      <c r="B4" s="9" t="inlineStr">
        <is>
          <t>Кол-во услуг, шт</t>
        </is>
      </c>
      <c r="C4" s="19" t="n">
        <v>282</v>
      </c>
      <c r="D4" s="19" t="n">
        <v>293</v>
      </c>
      <c r="E4" s="19" t="n">
        <v>315</v>
      </c>
      <c r="F4" s="19" t="n">
        <v>248</v>
      </c>
      <c r="G4" s="19" t="n">
        <v>271</v>
      </c>
      <c r="H4" s="19" t="n">
        <v>304</v>
      </c>
      <c r="I4" s="20">
        <f>AVERAGE(C4:H4)</f>
        <v/>
      </c>
    </row>
    <row r="5">
      <c r="B5" s="9" t="inlineStr">
        <is>
          <t>Средний чек, ₽</t>
        </is>
      </c>
      <c r="C5" s="7" t="n">
        <v>8500</v>
      </c>
      <c r="D5" s="7" t="n">
        <v>8500</v>
      </c>
      <c r="E5" s="7" t="n">
        <v>8500</v>
      </c>
      <c r="F5" s="7" t="n">
        <v>8500</v>
      </c>
      <c r="G5" s="7" t="n">
        <v>8500</v>
      </c>
      <c r="H5" s="7" t="n">
        <v>8500</v>
      </c>
      <c r="I5" s="7">
        <f>AVERAGE(C5:H5)</f>
        <v/>
      </c>
    </row>
    <row r="6">
      <c r="B6" s="21" t="inlineStr">
        <is>
          <t>Выручка, ₽</t>
        </is>
      </c>
      <c r="C6" s="22">
        <f>C4*C5</f>
        <v/>
      </c>
      <c r="D6" s="22">
        <f>D4*D5</f>
        <v/>
      </c>
      <c r="E6" s="22">
        <f>E4*E5</f>
        <v/>
      </c>
      <c r="F6" s="22">
        <f>F4*F5</f>
        <v/>
      </c>
      <c r="G6" s="22">
        <f>G4*G5</f>
        <v/>
      </c>
      <c r="H6" s="22">
        <f>H4*H5</f>
        <v/>
      </c>
      <c r="I6" s="22">
        <f>SUM(C6:H6)/6</f>
        <v/>
      </c>
    </row>
    <row r="8">
      <c r="A8" s="18" t="inlineStr">
        <is>
          <t>Хирургия / имплантация</t>
        </is>
      </c>
      <c r="B8" s="9" t="inlineStr">
        <is>
          <t>Кол-во услуг, шт</t>
        </is>
      </c>
      <c r="C8" s="19" t="n">
        <v>39</v>
      </c>
      <c r="D8" s="19" t="n">
        <v>40</v>
      </c>
      <c r="E8" s="19" t="n">
        <v>43</v>
      </c>
      <c r="F8" s="19" t="n">
        <v>34</v>
      </c>
      <c r="G8" s="19" t="n">
        <v>37</v>
      </c>
      <c r="H8" s="19" t="n">
        <v>41</v>
      </c>
      <c r="I8" s="20">
        <f>AVERAGE(C8:H8)</f>
        <v/>
      </c>
    </row>
    <row r="9">
      <c r="B9" s="9" t="inlineStr">
        <is>
          <t>Средний чек, ₽</t>
        </is>
      </c>
      <c r="C9" s="7" t="n">
        <v>72000</v>
      </c>
      <c r="D9" s="7" t="n">
        <v>72500</v>
      </c>
      <c r="E9" s="7" t="n">
        <v>72100</v>
      </c>
      <c r="F9" s="7" t="n">
        <v>72600</v>
      </c>
      <c r="G9" s="7" t="n">
        <v>71600</v>
      </c>
      <c r="H9" s="7" t="n">
        <v>71700</v>
      </c>
      <c r="I9" s="7">
        <f>AVERAGE(C9:H9)</f>
        <v/>
      </c>
    </row>
    <row r="10">
      <c r="B10" s="21" t="inlineStr">
        <is>
          <t>Выручка, ₽</t>
        </is>
      </c>
      <c r="C10" s="22">
        <f>C8*C9</f>
        <v/>
      </c>
      <c r="D10" s="22">
        <f>D8*D9</f>
        <v/>
      </c>
      <c r="E10" s="22">
        <f>E8*E9</f>
        <v/>
      </c>
      <c r="F10" s="22">
        <f>F8*F9</f>
        <v/>
      </c>
      <c r="G10" s="22">
        <f>G8*G9</f>
        <v/>
      </c>
      <c r="H10" s="22">
        <f>H8*H9</f>
        <v/>
      </c>
      <c r="I10" s="22">
        <f>SUM(C10:H10)/6</f>
        <v/>
      </c>
    </row>
    <row r="12">
      <c r="A12" s="18" t="inlineStr">
        <is>
          <t>Ортодонтия (брекет-системы, элайнеры)</t>
        </is>
      </c>
      <c r="B12" s="9" t="inlineStr">
        <is>
          <t>Кол-во услуг, шт</t>
        </is>
      </c>
      <c r="C12" s="19" t="n">
        <v>20</v>
      </c>
      <c r="D12" s="19" t="n">
        <v>21</v>
      </c>
      <c r="E12" s="19" t="n">
        <v>23</v>
      </c>
      <c r="F12" s="19" t="n">
        <v>18</v>
      </c>
      <c r="G12" s="19" t="n">
        <v>19</v>
      </c>
      <c r="H12" s="19" t="n">
        <v>21</v>
      </c>
      <c r="I12" s="20">
        <f>AVERAGE(C12:H12)</f>
        <v/>
      </c>
    </row>
    <row r="13">
      <c r="B13" s="9" t="inlineStr">
        <is>
          <t>Средний чек, ₽</t>
        </is>
      </c>
      <c r="C13" s="7" t="n">
        <v>55000</v>
      </c>
      <c r="D13" s="7" t="n">
        <v>54300</v>
      </c>
      <c r="E13" s="7" t="n">
        <v>53900</v>
      </c>
      <c r="F13" s="7" t="n">
        <v>54400</v>
      </c>
      <c r="G13" s="7" t="n">
        <v>55300</v>
      </c>
      <c r="H13" s="7" t="n">
        <v>56200</v>
      </c>
      <c r="I13" s="7">
        <f>AVERAGE(C13:H13)</f>
        <v/>
      </c>
    </row>
    <row r="14">
      <c r="B14" s="21" t="inlineStr">
        <is>
          <t>Выручка, ₽</t>
        </is>
      </c>
      <c r="C14" s="22">
        <f>C12*C13</f>
        <v/>
      </c>
      <c r="D14" s="22">
        <f>D12*D13</f>
        <v/>
      </c>
      <c r="E14" s="22">
        <f>E12*E13</f>
        <v/>
      </c>
      <c r="F14" s="22">
        <f>F12*F13</f>
        <v/>
      </c>
      <c r="G14" s="22">
        <f>G12*G13</f>
        <v/>
      </c>
      <c r="H14" s="22">
        <f>H12*H13</f>
        <v/>
      </c>
      <c r="I14" s="22">
        <f>SUM(C14:H14)/6</f>
        <v/>
      </c>
    </row>
    <row r="16">
      <c r="A16" s="18" t="inlineStr">
        <is>
          <t>Эстетика (виниры, отбеливание)</t>
        </is>
      </c>
      <c r="B16" s="9" t="inlineStr">
        <is>
          <t>Кол-во услуг, шт</t>
        </is>
      </c>
      <c r="C16" s="19" t="n">
        <v>15</v>
      </c>
      <c r="D16" s="19" t="n">
        <v>16</v>
      </c>
      <c r="E16" s="19" t="n">
        <v>17</v>
      </c>
      <c r="F16" s="19" t="n">
        <v>13</v>
      </c>
      <c r="G16" s="19" t="n">
        <v>14</v>
      </c>
      <c r="H16" s="19" t="n">
        <v>16</v>
      </c>
      <c r="I16" s="20">
        <f>AVERAGE(C16:H16)</f>
        <v/>
      </c>
    </row>
    <row r="17">
      <c r="B17" s="9" t="inlineStr">
        <is>
          <t>Средний чек, ₽</t>
        </is>
      </c>
      <c r="C17" s="7" t="n">
        <v>60000</v>
      </c>
      <c r="D17" s="7" t="n">
        <v>58100</v>
      </c>
      <c r="E17" s="7" t="n">
        <v>59400</v>
      </c>
      <c r="F17" s="7" t="n">
        <v>60800</v>
      </c>
      <c r="G17" s="7" t="n">
        <v>62100</v>
      </c>
      <c r="H17" s="7" t="n">
        <v>61900</v>
      </c>
      <c r="I17" s="7">
        <f>AVERAGE(C17:H17)</f>
        <v/>
      </c>
    </row>
    <row r="18">
      <c r="B18" s="21" t="inlineStr">
        <is>
          <t>Выручка, ₽</t>
        </is>
      </c>
      <c r="C18" s="22">
        <f>C16*C17</f>
        <v/>
      </c>
      <c r="D18" s="22">
        <f>D16*D17</f>
        <v/>
      </c>
      <c r="E18" s="22">
        <f>E16*E17</f>
        <v/>
      </c>
      <c r="F18" s="22">
        <f>F16*F17</f>
        <v/>
      </c>
      <c r="G18" s="22">
        <f>G16*G17</f>
        <v/>
      </c>
      <c r="H18" s="22">
        <f>H16*H17</f>
        <v/>
      </c>
      <c r="I18" s="22">
        <f>SUM(C18:H18)/6</f>
        <v/>
      </c>
    </row>
    <row r="20">
      <c r="A20" s="18" t="inlineStr">
        <is>
          <t>Детская стоматология</t>
        </is>
      </c>
      <c r="B20" s="9" t="inlineStr">
        <is>
          <t>Кол-во услуг, шт</t>
        </is>
      </c>
      <c r="C20" s="19" t="n">
        <v>48</v>
      </c>
      <c r="D20" s="19" t="n">
        <v>50</v>
      </c>
      <c r="E20" s="19" t="n">
        <v>52</v>
      </c>
      <c r="F20" s="19" t="n">
        <v>48</v>
      </c>
      <c r="G20" s="19" t="n">
        <v>55</v>
      </c>
      <c r="H20" s="19" t="n">
        <v>69</v>
      </c>
      <c r="I20" s="20">
        <f>AVERAGE(C20:H20)</f>
        <v/>
      </c>
    </row>
    <row r="21">
      <c r="B21" s="9" t="inlineStr">
        <is>
          <t>Средний чек, ₽</t>
        </is>
      </c>
      <c r="C21" s="7" t="n">
        <v>4200</v>
      </c>
      <c r="D21" s="7" t="n">
        <v>4200</v>
      </c>
      <c r="E21" s="7" t="n">
        <v>4230</v>
      </c>
      <c r="F21" s="7" t="n">
        <v>4170</v>
      </c>
      <c r="G21" s="7" t="n">
        <v>4180</v>
      </c>
      <c r="H21" s="7" t="n">
        <v>4200</v>
      </c>
      <c r="I21" s="7">
        <f>AVERAGE(C21:H21)</f>
        <v/>
      </c>
    </row>
    <row r="22">
      <c r="B22" s="21" t="inlineStr">
        <is>
          <t>Выручка, ₽</t>
        </is>
      </c>
      <c r="C22" s="22">
        <f>C20*C21</f>
        <v/>
      </c>
      <c r="D22" s="22">
        <f>D20*D21</f>
        <v/>
      </c>
      <c r="E22" s="22">
        <f>E20*E21</f>
        <v/>
      </c>
      <c r="F22" s="22">
        <f>F20*F21</f>
        <v/>
      </c>
      <c r="G22" s="22">
        <f>G20*G21</f>
        <v/>
      </c>
      <c r="H22" s="22">
        <f>H20*H21</f>
        <v/>
      </c>
      <c r="I22" s="22">
        <f>SUM(C22:H22)/6</f>
        <v/>
      </c>
    </row>
  </sheetData>
  <mergeCells count="1">
    <mergeCell ref="A1:N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27"/>
  <sheetViews>
    <sheetView workbookViewId="0">
      <selection activeCell="A1" sqref="A1"/>
    </sheetView>
  </sheetViews>
  <sheetFormatPr baseColWidth="8" defaultRowHeight="15"/>
  <cols>
    <col width="40" customWidth="1" min="1" max="1"/>
    <col width="26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</cols>
  <sheetData>
    <row r="1">
      <c r="A1" s="17" t="inlineStr">
        <is>
          <t>Эффективность маркетинговых каналов</t>
        </is>
      </c>
    </row>
    <row r="3">
      <c r="A3" s="3" t="inlineStr">
        <is>
          <t>Канал</t>
        </is>
      </c>
      <c r="B3" s="3" t="inlineStr">
        <is>
          <t>Показатель</t>
        </is>
      </c>
      <c r="C3" s="3" t="inlineStr">
        <is>
          <t>Январь</t>
        </is>
      </c>
      <c r="D3" s="3" t="inlineStr">
        <is>
          <t>Февраль</t>
        </is>
      </c>
      <c r="E3" s="3" t="inlineStr">
        <is>
          <t>Март</t>
        </is>
      </c>
      <c r="F3" s="3" t="inlineStr">
        <is>
          <t>Апрель</t>
        </is>
      </c>
      <c r="G3" s="3" t="inlineStr">
        <is>
          <t>Май</t>
        </is>
      </c>
      <c r="H3" s="3" t="inlineStr">
        <is>
          <t>Июнь</t>
        </is>
      </c>
      <c r="I3" s="3" t="inlineStr">
        <is>
          <t>Итого / средн.</t>
        </is>
      </c>
    </row>
    <row r="4">
      <c r="A4" s="18" t="inlineStr">
        <is>
          <t>Контекстная реклама (Яндекс.Директ)</t>
        </is>
      </c>
      <c r="B4" s="9" t="inlineStr">
        <is>
          <t>Бюджет, ₽</t>
        </is>
      </c>
      <c r="C4" s="7" t="n">
        <v>220000</v>
      </c>
      <c r="D4" s="7" t="n">
        <v>240000</v>
      </c>
      <c r="E4" s="7" t="n">
        <v>280000</v>
      </c>
      <c r="F4" s="7" t="n">
        <v>340000</v>
      </c>
      <c r="G4" s="7" t="n">
        <v>280000</v>
      </c>
      <c r="H4" s="7" t="n">
        <v>260000</v>
      </c>
      <c r="I4" s="8">
        <f>SUM(C4:H4)</f>
        <v/>
      </c>
    </row>
    <row r="5">
      <c r="B5" s="9" t="inlineStr">
        <is>
          <t>Лиды (заявки), шт</t>
        </is>
      </c>
      <c r="C5" s="19" t="n">
        <v>180</v>
      </c>
      <c r="D5" s="19" t="n">
        <v>190</v>
      </c>
      <c r="E5" s="19" t="n">
        <v>215</v>
      </c>
      <c r="F5" s="19" t="n">
        <v>195</v>
      </c>
      <c r="G5" s="19" t="n">
        <v>175</v>
      </c>
      <c r="H5" s="19" t="n">
        <v>168</v>
      </c>
      <c r="I5" s="23">
        <f>SUM(C5:H5)</f>
        <v/>
      </c>
    </row>
    <row r="6">
      <c r="B6" s="9" t="inlineStr">
        <is>
          <t>Первичные приёмы, шт</t>
        </is>
      </c>
      <c r="C6" s="19" t="n">
        <v>42</v>
      </c>
      <c r="D6" s="19" t="n">
        <v>45</v>
      </c>
      <c r="E6" s="19" t="n">
        <v>51</v>
      </c>
      <c r="F6" s="19" t="n">
        <v>38</v>
      </c>
      <c r="G6" s="19" t="n">
        <v>38</v>
      </c>
      <c r="H6" s="19" t="n">
        <v>36</v>
      </c>
      <c r="I6" s="23">
        <f>SUM(C6:H6)</f>
        <v/>
      </c>
    </row>
    <row r="7">
      <c r="B7" s="24" t="inlineStr">
        <is>
          <t>CPA (стоимость приёма), ₽</t>
        </is>
      </c>
      <c r="C7" s="25">
        <f>IFERROR(C4/C6,0)</f>
        <v/>
      </c>
      <c r="D7" s="25">
        <f>IFERROR(D4/D6,0)</f>
        <v/>
      </c>
      <c r="E7" s="25">
        <f>IFERROR(E4/E6,0)</f>
        <v/>
      </c>
      <c r="F7" s="25">
        <f>IFERROR(F4/F6,0)</f>
        <v/>
      </c>
      <c r="G7" s="25">
        <f>IFERROR(G4/G6,0)</f>
        <v/>
      </c>
      <c r="H7" s="25">
        <f>IFERROR(H4/H6,0)</f>
        <v/>
      </c>
      <c r="I7" s="25">
        <f>IFERROR(I4/I6,0)</f>
        <v/>
      </c>
    </row>
    <row r="9">
      <c r="A9" s="18" t="inlineStr">
        <is>
          <t>SEO-продвижение</t>
        </is>
      </c>
      <c r="B9" s="9" t="inlineStr">
        <is>
          <t>Бюджет, ₽</t>
        </is>
      </c>
      <c r="C9" s="7" t="n">
        <v>60000</v>
      </c>
      <c r="D9" s="7" t="n">
        <v>60000</v>
      </c>
      <c r="E9" s="7" t="n">
        <v>60000</v>
      </c>
      <c r="F9" s="7" t="n">
        <v>60000</v>
      </c>
      <c r="G9" s="7" t="n">
        <v>60000</v>
      </c>
      <c r="H9" s="7" t="n">
        <v>60000</v>
      </c>
      <c r="I9" s="8">
        <f>SUM(C9:H9)</f>
        <v/>
      </c>
    </row>
    <row r="10">
      <c r="B10" s="9" t="inlineStr">
        <is>
          <t>Лиды (заявки), шт</t>
        </is>
      </c>
      <c r="C10" s="19" t="n">
        <v>85</v>
      </c>
      <c r="D10" s="19" t="n">
        <v>90</v>
      </c>
      <c r="E10" s="19" t="n">
        <v>95</v>
      </c>
      <c r="F10" s="19" t="n">
        <v>92</v>
      </c>
      <c r="G10" s="19" t="n">
        <v>95</v>
      </c>
      <c r="H10" s="19" t="n">
        <v>100</v>
      </c>
      <c r="I10" s="23">
        <f>SUM(C10:H10)</f>
        <v/>
      </c>
    </row>
    <row r="11">
      <c r="B11" s="9" t="inlineStr">
        <is>
          <t>Первичные приёмы, шт</t>
        </is>
      </c>
      <c r="C11" s="19" t="n">
        <v>28</v>
      </c>
      <c r="D11" s="19" t="n">
        <v>30</v>
      </c>
      <c r="E11" s="19" t="n">
        <v>32</v>
      </c>
      <c r="F11" s="19" t="n">
        <v>30</v>
      </c>
      <c r="G11" s="19" t="n">
        <v>31</v>
      </c>
      <c r="H11" s="19" t="n">
        <v>33</v>
      </c>
      <c r="I11" s="23">
        <f>SUM(C11:H11)</f>
        <v/>
      </c>
    </row>
    <row r="12">
      <c r="B12" s="24" t="inlineStr">
        <is>
          <t>CPA (стоимость приёма), ₽</t>
        </is>
      </c>
      <c r="C12" s="25">
        <f>IFERROR(C9/C11,0)</f>
        <v/>
      </c>
      <c r="D12" s="25">
        <f>IFERROR(D9/D11,0)</f>
        <v/>
      </c>
      <c r="E12" s="25">
        <f>IFERROR(E9/E11,0)</f>
        <v/>
      </c>
      <c r="F12" s="25">
        <f>IFERROR(F9/F11,0)</f>
        <v/>
      </c>
      <c r="G12" s="25">
        <f>IFERROR(G9/G11,0)</f>
        <v/>
      </c>
      <c r="H12" s="25">
        <f>IFERROR(H9/H11,0)</f>
        <v/>
      </c>
      <c r="I12" s="25">
        <f>IFERROR(I9/I11,0)</f>
        <v/>
      </c>
    </row>
    <row r="14">
      <c r="A14" s="18" t="inlineStr">
        <is>
          <t>Агрегаторы (СберЗдоровье, ПроДокторов)</t>
        </is>
      </c>
      <c r="B14" s="9" t="inlineStr">
        <is>
          <t>Бюджет, ₽</t>
        </is>
      </c>
      <c r="C14" s="7" t="n">
        <v>85000</v>
      </c>
      <c r="D14" s="7" t="n">
        <v>90000</v>
      </c>
      <c r="E14" s="7" t="n">
        <v>95000</v>
      </c>
      <c r="F14" s="7" t="n">
        <v>88000</v>
      </c>
      <c r="G14" s="7" t="n">
        <v>90000</v>
      </c>
      <c r="H14" s="7" t="n">
        <v>98000</v>
      </c>
      <c r="I14" s="8">
        <f>SUM(C14:H14)</f>
        <v/>
      </c>
    </row>
    <row r="15">
      <c r="B15" s="9" t="inlineStr">
        <is>
          <t>Лиды (заявки), шт</t>
        </is>
      </c>
      <c r="C15" s="19" t="n">
        <v>120</v>
      </c>
      <c r="D15" s="19" t="n">
        <v>128</v>
      </c>
      <c r="E15" s="19" t="n">
        <v>135</v>
      </c>
      <c r="F15" s="19" t="n">
        <v>122</v>
      </c>
      <c r="G15" s="19" t="n">
        <v>125</v>
      </c>
      <c r="H15" s="19" t="n">
        <v>138</v>
      </c>
      <c r="I15" s="23">
        <f>SUM(C15:H15)</f>
        <v/>
      </c>
    </row>
    <row r="16">
      <c r="B16" s="9" t="inlineStr">
        <is>
          <t>Первичные приёмы, шт</t>
        </is>
      </c>
      <c r="C16" s="19" t="n">
        <v>55</v>
      </c>
      <c r="D16" s="19" t="n">
        <v>58</v>
      </c>
      <c r="E16" s="19" t="n">
        <v>62</v>
      </c>
      <c r="F16" s="19" t="n">
        <v>54</v>
      </c>
      <c r="G16" s="19" t="n">
        <v>57</v>
      </c>
      <c r="H16" s="19" t="n">
        <v>63</v>
      </c>
      <c r="I16" s="23">
        <f>SUM(C16:H16)</f>
        <v/>
      </c>
    </row>
    <row r="17">
      <c r="B17" s="24" t="inlineStr">
        <is>
          <t>CPA (стоимость приёма), ₽</t>
        </is>
      </c>
      <c r="C17" s="25">
        <f>IFERROR(C14/C16,0)</f>
        <v/>
      </c>
      <c r="D17" s="25">
        <f>IFERROR(D14/D16,0)</f>
        <v/>
      </c>
      <c r="E17" s="25">
        <f>IFERROR(E14/E16,0)</f>
        <v/>
      </c>
      <c r="F17" s="25">
        <f>IFERROR(F14/F16,0)</f>
        <v/>
      </c>
      <c r="G17" s="25">
        <f>IFERROR(G14/G16,0)</f>
        <v/>
      </c>
      <c r="H17" s="25">
        <f>IFERROR(H14/H16,0)</f>
        <v/>
      </c>
      <c r="I17" s="25">
        <f>IFERROR(I14/I16,0)</f>
        <v/>
      </c>
    </row>
    <row r="19">
      <c r="A19" s="18" t="inlineStr">
        <is>
          <t>SMM и реклама в соцсетях</t>
        </is>
      </c>
      <c r="B19" s="9" t="inlineStr">
        <is>
          <t>Бюджет, ₽</t>
        </is>
      </c>
      <c r="C19" s="7" t="n">
        <v>40000</v>
      </c>
      <c r="D19" s="7" t="n">
        <v>45000</v>
      </c>
      <c r="E19" s="7" t="n">
        <v>50000</v>
      </c>
      <c r="F19" s="7" t="n">
        <v>55000</v>
      </c>
      <c r="G19" s="7" t="n">
        <v>50000</v>
      </c>
      <c r="H19" s="7" t="n">
        <v>52000</v>
      </c>
      <c r="I19" s="8">
        <f>SUM(C19:H19)</f>
        <v/>
      </c>
    </row>
    <row r="20">
      <c r="B20" s="9" t="inlineStr">
        <is>
          <t>Лиды (заявки), шт</t>
        </is>
      </c>
      <c r="C20" s="19" t="n">
        <v>55</v>
      </c>
      <c r="D20" s="19" t="n">
        <v>62</v>
      </c>
      <c r="E20" s="19" t="n">
        <v>68</v>
      </c>
      <c r="F20" s="19" t="n">
        <v>70</v>
      </c>
      <c r="G20" s="19" t="n">
        <v>65</v>
      </c>
      <c r="H20" s="19" t="n">
        <v>67</v>
      </c>
      <c r="I20" s="23">
        <f>SUM(C20:H20)</f>
        <v/>
      </c>
    </row>
    <row r="21">
      <c r="B21" s="9" t="inlineStr">
        <is>
          <t>Первичные приёмы, шт</t>
        </is>
      </c>
      <c r="C21" s="19" t="n">
        <v>12</v>
      </c>
      <c r="D21" s="19" t="n">
        <v>14</v>
      </c>
      <c r="E21" s="19" t="n">
        <v>15</v>
      </c>
      <c r="F21" s="19" t="n">
        <v>14</v>
      </c>
      <c r="G21" s="19" t="n">
        <v>13</v>
      </c>
      <c r="H21" s="19" t="n">
        <v>14</v>
      </c>
      <c r="I21" s="23">
        <f>SUM(C21:H21)</f>
        <v/>
      </c>
    </row>
    <row r="22">
      <c r="B22" s="24" t="inlineStr">
        <is>
          <t>CPA (стоимость приёма), ₽</t>
        </is>
      </c>
      <c r="C22" s="25">
        <f>IFERROR(C19/C21,0)</f>
        <v/>
      </c>
      <c r="D22" s="25">
        <f>IFERROR(D19/D21,0)</f>
        <v/>
      </c>
      <c r="E22" s="25">
        <f>IFERROR(E19/E21,0)</f>
        <v/>
      </c>
      <c r="F22" s="25">
        <f>IFERROR(F19/F21,0)</f>
        <v/>
      </c>
      <c r="G22" s="25">
        <f>IFERROR(G19/G21,0)</f>
        <v/>
      </c>
      <c r="H22" s="25">
        <f>IFERROR(H19/H21,0)</f>
        <v/>
      </c>
      <c r="I22" s="25">
        <f>IFERROR(I19/I21,0)</f>
        <v/>
      </c>
    </row>
    <row r="24">
      <c r="A24" s="18" t="inlineStr">
        <is>
          <t>Полиграфия, наружная</t>
        </is>
      </c>
      <c r="B24" s="9" t="inlineStr">
        <is>
          <t>Бюджет, ₽</t>
        </is>
      </c>
      <c r="C24" s="7" t="n">
        <v>25000</v>
      </c>
      <c r="D24" s="7" t="n">
        <v>30000</v>
      </c>
      <c r="E24" s="7" t="n">
        <v>35000</v>
      </c>
      <c r="F24" s="7" t="n">
        <v>20000</v>
      </c>
      <c r="G24" s="7" t="n">
        <v>25000</v>
      </c>
      <c r="H24" s="7" t="n">
        <v>30000</v>
      </c>
      <c r="I24" s="8">
        <f>SUM(C24:H24)</f>
        <v/>
      </c>
    </row>
    <row r="25">
      <c r="B25" s="9" t="inlineStr">
        <is>
          <t>Лиды (заявки), шт</t>
        </is>
      </c>
      <c r="C25" s="19" t="n">
        <v>18</v>
      </c>
      <c r="D25" s="19" t="n">
        <v>22</v>
      </c>
      <c r="E25" s="19" t="n">
        <v>25</v>
      </c>
      <c r="F25" s="19" t="n">
        <v>15</v>
      </c>
      <c r="G25" s="19" t="n">
        <v>18</v>
      </c>
      <c r="H25" s="19" t="n">
        <v>22</v>
      </c>
      <c r="I25" s="23">
        <f>SUM(C25:H25)</f>
        <v/>
      </c>
    </row>
    <row r="26">
      <c r="B26" s="9" t="inlineStr">
        <is>
          <t>Первичные приёмы, шт</t>
        </is>
      </c>
      <c r="C26" s="19" t="n">
        <v>4</v>
      </c>
      <c r="D26" s="19" t="n">
        <v>5</v>
      </c>
      <c r="E26" s="19" t="n">
        <v>6</v>
      </c>
      <c r="F26" s="19" t="n">
        <v>3</v>
      </c>
      <c r="G26" s="19" t="n">
        <v>4</v>
      </c>
      <c r="H26" s="19" t="n">
        <v>5</v>
      </c>
      <c r="I26" s="23">
        <f>SUM(C26:H26)</f>
        <v/>
      </c>
    </row>
    <row r="27">
      <c r="B27" s="24" t="inlineStr">
        <is>
          <t>CPA (стоимость приёма), ₽</t>
        </is>
      </c>
      <c r="C27" s="25">
        <f>IFERROR(C24/C26,0)</f>
        <v/>
      </c>
      <c r="D27" s="25">
        <f>IFERROR(D24/D26,0)</f>
        <v/>
      </c>
      <c r="E27" s="25">
        <f>IFERROR(E24/E26,0)</f>
        <v/>
      </c>
      <c r="F27" s="25">
        <f>IFERROR(F24/F26,0)</f>
        <v/>
      </c>
      <c r="G27" s="25">
        <f>IFERROR(G24/G26,0)</f>
        <v/>
      </c>
      <c r="H27" s="25">
        <f>IFERROR(H24/H26,0)</f>
        <v/>
      </c>
      <c r="I27" s="25">
        <f>IFERROR(I24/I26,0)</f>
        <v/>
      </c>
    </row>
  </sheetData>
  <mergeCells count="1">
    <mergeCell ref="A1:I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28"/>
  <sheetViews>
    <sheetView workbookViewId="0">
      <selection activeCell="A1" sqref="A1"/>
    </sheetView>
  </sheetViews>
  <sheetFormatPr baseColWidth="8" defaultRowHeight="15"/>
  <cols>
    <col width="120" customWidth="1" min="1" max="1"/>
  </cols>
  <sheetData>
    <row r="1">
      <c r="A1" s="1" t="inlineStr">
        <is>
          <t>Контекст для аналитики</t>
        </is>
      </c>
    </row>
    <row r="2">
      <c r="A2" t="inlineStr"/>
    </row>
    <row r="3">
      <c r="A3" s="26" t="inlineStr">
        <is>
          <t>Название клиники: «Альбатрос Дентал»</t>
        </is>
      </c>
    </row>
    <row r="4">
      <c r="A4" s="26" t="inlineStr">
        <is>
          <t>Локация: Москва, Тверская улица</t>
        </is>
      </c>
    </row>
    <row r="5">
      <c r="A5" s="26" t="inlineStr">
        <is>
          <t>Площадь: 320 м²</t>
        </is>
      </c>
    </row>
    <row r="6">
      <c r="A6" s="26" t="inlineStr">
        <is>
          <t>Количество кресел: 6</t>
        </is>
      </c>
    </row>
    <row r="7">
      <c r="A7" s="26" t="inlineStr">
        <is>
          <t>Количество врачей: 14 (включая 4 терапевтов, 3 хирурга-имплантолога, 2 ортодонта, 2 эстетических, 2 детских, 1 главврач)</t>
        </is>
      </c>
    </row>
    <row r="8">
      <c r="A8" s="26" t="inlineStr">
        <is>
          <t>Количество ассистентов: 6</t>
        </is>
      </c>
    </row>
    <row r="9">
      <c r="A9" s="26" t="inlineStr">
        <is>
          <t>Администраторов на ресепшен: 3 (посменно)</t>
        </is>
      </c>
    </row>
    <row r="10">
      <c r="A10" s="26" t="inlineStr">
        <is>
          <t>Год основания: 2019</t>
        </is>
      </c>
    </row>
    <row r="11">
      <c r="A11" s="26" t="inlineStr">
        <is>
          <t>Категория: средний+ / премиум-средний сегмент</t>
        </is>
      </c>
    </row>
    <row r="12">
      <c r="A12" t="inlineStr"/>
    </row>
    <row r="13">
      <c r="A13" s="26" t="inlineStr">
        <is>
          <t>Структура мотивации врачей:</t>
        </is>
      </c>
    </row>
    <row r="14">
      <c r="A14" s="27" t="inlineStr">
        <is>
          <t>— Врачи терапии, хирургии, ортодонтии, эстетики: 35% от выручки за вычетом стоимости материалов</t>
        </is>
      </c>
    </row>
    <row r="15">
      <c r="A15" s="27" t="inlineStr">
        <is>
          <t>— Детская стоматология: 40% от выручки + фиксированная ставка 30 000 ₽/мес (направление приоритетно для удержания семей)</t>
        </is>
      </c>
    </row>
    <row r="16">
      <c r="A16" s="27" t="inlineStr">
        <is>
          <t>— Главврач: фиксированный оклад 220 000 ₽/мес + бонус по итогам квартала</t>
        </is>
      </c>
    </row>
    <row r="17">
      <c r="A17" t="inlineStr"/>
    </row>
    <row r="18">
      <c r="A18" s="26" t="inlineStr">
        <is>
          <t>Что меня волнует как собственника:</t>
        </is>
      </c>
    </row>
    <row r="19">
      <c r="A19" s="27" t="inlineStr">
        <is>
          <t>1. В апреле произошёл провал выручки. Я не понимаю причин — все врачи на месте, кризиса не было.</t>
        </is>
      </c>
    </row>
    <row r="20">
      <c r="A20" s="27" t="inlineStr">
        <is>
          <t>2. Маркетинговый бюджет растёт, выручка не растёт пропорционально. Что-то не так.</t>
        </is>
      </c>
    </row>
    <row r="21">
      <c r="A21" s="27" t="inlineStr">
        <is>
          <t>3. Детская стоматология — направление, в которое я вкладываюсь, но непонятно, окупается ли оно вообще.</t>
        </is>
      </c>
    </row>
    <row r="22">
      <c r="A22" s="27" t="inlineStr">
        <is>
          <t>4. Стоит ли увеличивать эстетику? Она кажется маржинальной, но требует дорогих материалов.</t>
        </is>
      </c>
    </row>
    <row r="23">
      <c r="A23" s="27" t="inlineStr">
        <is>
          <t>5. Аренда — крупнейшая постоянная статья. Возможно, она выше рыночной для такой площади?</t>
        </is>
      </c>
    </row>
    <row r="24">
      <c r="A24" t="inlineStr"/>
    </row>
    <row r="25">
      <c r="A25" s="26" t="inlineStr">
        <is>
          <t>Стратегические вопросы:</t>
        </is>
      </c>
    </row>
    <row r="26">
      <c r="A26" s="27" t="inlineStr">
        <is>
          <t>— Какое направление развивать в первую очередь?</t>
        </is>
      </c>
    </row>
    <row r="27">
      <c r="A27" s="27" t="inlineStr">
        <is>
          <t>— Где скрытая прибыль, которую я не вижу?</t>
        </is>
      </c>
    </row>
    <row r="28">
      <c r="A28" s="27" t="inlineStr">
        <is>
          <t>— Какие конкретные действия сделают +10–15% к EBITDA за 3 месяца?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2026-05-16T06:47:52Z</dcterms:created>
  <dcterms:modified xsi:type="dcterms:W3CDTF">2026-05-16T06:47:52Z</dcterms:modified>
</cp:coreProperties>
</file>